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92" windowWidth="14508" windowHeight="7356" activeTab="0"/>
  </bookViews>
  <sheets>
    <sheet name="FY 2025 CS estimates" sheetId="1" r:id="rId1"/>
    <sheet name="Sheet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<sst xmlns="http://schemas.openxmlformats.org/spreadsheetml/2006/main" count="48" uniqueCount="48">
  <si>
    <t>DOR Code</t>
  </si>
  <si>
    <t>Share of EQVs</t>
  </si>
  <si>
    <t>Square Mileage</t>
  </si>
  <si>
    <t>Share of Square Mileage</t>
  </si>
  <si>
    <t>Weighted Share 25% EQVs + 75% Sq Mile</t>
  </si>
  <si>
    <t>Weighted Share 75% EQVs + 25% Sq Mile</t>
  </si>
  <si>
    <t>Minimum Weighted Share</t>
  </si>
  <si>
    <t>Share Index Total = 1.0</t>
  </si>
  <si>
    <t>Unrounded District Assessment</t>
  </si>
  <si>
    <t>Unrounded Reclamation Board Assessment</t>
  </si>
  <si>
    <t>Unrounded Prior Yr. District Surplus</t>
  </si>
  <si>
    <t>Prior Yr. District Surplus</t>
  </si>
  <si>
    <t>Unrounded Prior Yr. Reclamation Board Surplus</t>
  </si>
  <si>
    <t>Prior Yr. Reclamation Board Surplus</t>
  </si>
  <si>
    <t>Final Assessment</t>
  </si>
  <si>
    <t xml:space="preserve">AVON           </t>
  </si>
  <si>
    <t xml:space="preserve">BELLINGHAM     </t>
  </si>
  <si>
    <t xml:space="preserve">BRAINTREE      </t>
  </si>
  <si>
    <t xml:space="preserve">CANTON         </t>
  </si>
  <si>
    <t xml:space="preserve">DEDHAM         </t>
  </si>
  <si>
    <t xml:space="preserve">DOVER          </t>
  </si>
  <si>
    <t xml:space="preserve">FOXBOROUGH     </t>
  </si>
  <si>
    <t xml:space="preserve">FRANKLIN       </t>
  </si>
  <si>
    <t xml:space="preserve">HOLBROOK       </t>
  </si>
  <si>
    <t xml:space="preserve">MEDFIELD       </t>
  </si>
  <si>
    <t xml:space="preserve">MEDWAY         </t>
  </si>
  <si>
    <t xml:space="preserve">MILLIS         </t>
  </si>
  <si>
    <t>MILTON</t>
  </si>
  <si>
    <t xml:space="preserve">NEEDHAM        </t>
  </si>
  <si>
    <t xml:space="preserve">NORFOLK        </t>
  </si>
  <si>
    <t xml:space="preserve">NORWOOD        </t>
  </si>
  <si>
    <t xml:space="preserve">PLAINVILLE     </t>
  </si>
  <si>
    <t xml:space="preserve">QUINCY         </t>
  </si>
  <si>
    <t xml:space="preserve">RANDOLPH       </t>
  </si>
  <si>
    <t xml:space="preserve">SHARON         </t>
  </si>
  <si>
    <t xml:space="preserve">STOUGHTON      </t>
  </si>
  <si>
    <t xml:space="preserve">WALPOLE        </t>
  </si>
  <si>
    <t xml:space="preserve">WESTWOOD       </t>
  </si>
  <si>
    <t xml:space="preserve">WEYMOUTH       </t>
  </si>
  <si>
    <t xml:space="preserve">WRENTHAM       </t>
  </si>
  <si>
    <t>Total Town Assessment</t>
  </si>
  <si>
    <t>NCMC District Assessment</t>
  </si>
  <si>
    <t>SRMCB* Assessment</t>
  </si>
  <si>
    <t>*SRMCB - State Reclamation and Mosquito Control Board</t>
  </si>
  <si>
    <t>Municipality share of budget</t>
  </si>
  <si>
    <t>NCMCD Municipality</t>
  </si>
  <si>
    <t>NCMCD appropriation is calculated using a formula of the lesser of either 1/4 EQV + 3/4 land area or 3/4 EQV + 1/4 land area.</t>
  </si>
  <si>
    <t>2022 Equalized Valuations (EQV)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</si>
</sst>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General_)"/>
    <numFmt numFmtId="166" formatCode="_(* #,##0_);_(* \(#,##0\);_(* &quot;-&quot;??_);_(@_)"/>
    <numFmt numFmtId="167" formatCode="0.000000000"/>
    <numFmt numFmtId="168" formatCode="#,##0.00000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%"/>
    <numFmt numFmtId="174" formatCode="0.00_)"/>
    <numFmt numFmtId="175" formatCode="&quot;$&quot;#,##0"/>
    <numFmt numFmtId="176" formatCode="0.0000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165" fontId="4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3" fontId="0" fillId="0" borderId="0" xfId="0" applyNumberFormat="1" applyAlignment="1">
      <alignment/>
    </xf>
    <xf numFmtId="0" fontId="42" fillId="0" borderId="0" xfId="0" applyFont="1" applyAlignment="1">
      <alignment/>
    </xf>
    <xf numFmtId="165" fontId="2" fillId="33" borderId="0" xfId="0" applyNumberFormat="1" applyFont="1" applyFill="1" applyAlignment="1" applyProtection="1">
      <alignment horizontal="left"/>
      <protection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0" fontId="0" fillId="0" borderId="10" xfId="0" applyBorder="1" applyAlignment="1">
      <alignment horizontal="center" wrapText="1"/>
    </xf>
    <xf numFmtId="0" fontId="42" fillId="0" borderId="10" xfId="0" applyFont="1" applyBorder="1" applyAlignment="1">
      <alignment horizontal="center" wrapText="1"/>
    </xf>
    <xf numFmtId="167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173" fontId="0" fillId="33" borderId="0" xfId="0" applyNumberFormat="1" applyFill="1" applyAlignment="1">
      <alignment horizontal="center"/>
    </xf>
    <xf numFmtId="164" fontId="2" fillId="33" borderId="0" xfId="0" applyNumberFormat="1" applyFont="1" applyFill="1" applyAlignment="1" applyProtection="1">
      <alignment horizontal="center"/>
      <protection/>
    </xf>
    <xf numFmtId="0" fontId="42" fillId="0" borderId="10" xfId="0" applyFont="1" applyBorder="1" applyAlignment="1">
      <alignment wrapText="1"/>
    </xf>
    <xf numFmtId="175" fontId="2" fillId="33" borderId="0" xfId="0" applyNumberFormat="1" applyFont="1" applyFill="1" applyBorder="1" applyAlignment="1">
      <alignment horizontal="center"/>
    </xf>
    <xf numFmtId="175" fontId="3" fillId="33" borderId="0" xfId="0" applyNumberFormat="1" applyFont="1" applyFill="1" applyAlignment="1">
      <alignment horizontal="center"/>
    </xf>
    <xf numFmtId="164" fontId="2" fillId="34" borderId="0" xfId="0" applyNumberFormat="1" applyFont="1" applyFill="1" applyAlignment="1" applyProtection="1">
      <alignment horizontal="center"/>
      <protection/>
    </xf>
    <xf numFmtId="165" fontId="2" fillId="34" borderId="0" xfId="0" applyNumberFormat="1" applyFont="1" applyFill="1" applyAlignment="1" applyProtection="1">
      <alignment horizontal="left"/>
      <protection/>
    </xf>
    <xf numFmtId="175" fontId="2" fillId="34" borderId="0" xfId="0" applyNumberFormat="1" applyFont="1" applyFill="1" applyBorder="1" applyAlignment="1">
      <alignment horizontal="center"/>
    </xf>
    <xf numFmtId="167" fontId="0" fillId="34" borderId="0" xfId="0" applyNumberFormat="1" applyFill="1" applyAlignment="1">
      <alignment horizontal="center"/>
    </xf>
    <xf numFmtId="0" fontId="0" fillId="34" borderId="0" xfId="0" applyFill="1" applyAlignment="1">
      <alignment horizontal="center"/>
    </xf>
    <xf numFmtId="173" fontId="0" fillId="34" borderId="0" xfId="0" applyNumberFormat="1" applyFill="1" applyAlignment="1">
      <alignment horizontal="center"/>
    </xf>
    <xf numFmtId="0" fontId="2" fillId="34" borderId="0" xfId="0" applyFont="1" applyFill="1" applyBorder="1" applyAlignment="1" applyProtection="1">
      <alignment horizontal="center"/>
      <protection/>
    </xf>
    <xf numFmtId="0" fontId="2" fillId="34" borderId="0" xfId="0" applyFont="1" applyFill="1" applyBorder="1" applyAlignment="1" applyProtection="1">
      <alignment horizontal="left"/>
      <protection/>
    </xf>
    <xf numFmtId="164" fontId="2" fillId="34" borderId="10" xfId="0" applyNumberFormat="1" applyFont="1" applyFill="1" applyBorder="1" applyAlignment="1" applyProtection="1">
      <alignment horizontal="center"/>
      <protection/>
    </xf>
    <xf numFmtId="165" fontId="2" fillId="34" borderId="10" xfId="0" applyNumberFormat="1" applyFont="1" applyFill="1" applyBorder="1" applyAlignment="1" applyProtection="1">
      <alignment horizontal="left"/>
      <protection/>
    </xf>
    <xf numFmtId="175" fontId="2" fillId="34" borderId="10" xfId="0" applyNumberFormat="1" applyFont="1" applyFill="1" applyBorder="1" applyAlignment="1">
      <alignment horizontal="center"/>
    </xf>
    <xf numFmtId="167" fontId="0" fillId="34" borderId="10" xfId="0" applyNumberForma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173" fontId="0" fillId="34" borderId="10" xfId="0" applyNumberFormat="1" applyFill="1" applyBorder="1" applyAlignment="1">
      <alignment horizontal="center"/>
    </xf>
    <xf numFmtId="175" fontId="44" fillId="34" borderId="0" xfId="0" applyNumberFormat="1" applyFont="1" applyFill="1" applyAlignment="1">
      <alignment horizontal="center"/>
    </xf>
    <xf numFmtId="175" fontId="44" fillId="33" borderId="0" xfId="0" applyNumberFormat="1" applyFont="1" applyFill="1" applyAlignment="1">
      <alignment horizontal="center"/>
    </xf>
    <xf numFmtId="175" fontId="44" fillId="34" borderId="10" xfId="0" applyNumberFormat="1" applyFont="1" applyFill="1" applyBorder="1" applyAlignment="1">
      <alignment horizontal="center"/>
    </xf>
    <xf numFmtId="175" fontId="45" fillId="33" borderId="0" xfId="0" applyNumberFormat="1" applyFont="1" applyFill="1" applyAlignment="1">
      <alignment horizontal="center"/>
    </xf>
    <xf numFmtId="3" fontId="45" fillId="33" borderId="0" xfId="0" applyNumberFormat="1" applyFont="1" applyFill="1" applyAlignment="1">
      <alignment horizontal="center"/>
    </xf>
    <xf numFmtId="168" fontId="45" fillId="33" borderId="0" xfId="0" applyNumberFormat="1" applyFont="1" applyFill="1" applyAlignment="1">
      <alignment horizontal="center"/>
    </xf>
    <xf numFmtId="173" fontId="45" fillId="33" borderId="0" xfId="0" applyNumberFormat="1" applyFont="1" applyFill="1" applyAlignment="1">
      <alignment horizontal="center"/>
    </xf>
    <xf numFmtId="0" fontId="44" fillId="33" borderId="0" xfId="0" applyFont="1" applyFill="1" applyAlignment="1">
      <alignment/>
    </xf>
    <xf numFmtId="3" fontId="45" fillId="33" borderId="0" xfId="0" applyNumberFormat="1" applyFont="1" applyFill="1" applyAlignment="1">
      <alignment/>
    </xf>
    <xf numFmtId="3" fontId="44" fillId="33" borderId="0" xfId="0" applyNumberFormat="1" applyFont="1" applyFill="1" applyAlignment="1">
      <alignment/>
    </xf>
    <xf numFmtId="0" fontId="45" fillId="33" borderId="0" xfId="0" applyFont="1" applyFill="1" applyAlignment="1">
      <alignment/>
    </xf>
    <xf numFmtId="3" fontId="46" fillId="33" borderId="0" xfId="0" applyNumberFormat="1" applyFont="1" applyFill="1" applyAlignment="1">
      <alignment/>
    </xf>
    <xf numFmtId="0" fontId="44" fillId="0" borderId="0" xfId="0" applyFont="1" applyAlignment="1">
      <alignment/>
    </xf>
    <xf numFmtId="173" fontId="45" fillId="0" borderId="0" xfId="0" applyNumberFormat="1" applyFont="1" applyAlignment="1">
      <alignment horizontal="center"/>
    </xf>
    <xf numFmtId="0" fontId="44" fillId="0" borderId="0" xfId="0" applyFont="1" applyAlignment="1">
      <alignment horizontal="center"/>
    </xf>
    <xf numFmtId="9" fontId="45" fillId="0" borderId="0" xfId="0" applyNumberFormat="1" applyFont="1" applyAlignment="1">
      <alignment horizontal="center"/>
    </xf>
    <xf numFmtId="0" fontId="45" fillId="0" borderId="0" xfId="0" applyFont="1" applyAlignment="1">
      <alignment/>
    </xf>
    <xf numFmtId="4" fontId="45" fillId="33" borderId="0" xfId="0" applyNumberFormat="1" applyFont="1" applyFill="1" applyAlignment="1">
      <alignment horizontal="center"/>
    </xf>
    <xf numFmtId="175" fontId="2" fillId="34" borderId="0" xfId="0" applyNumberFormat="1" applyFont="1" applyFill="1" applyAlignment="1">
      <alignment horizontal="center"/>
    </xf>
    <xf numFmtId="175" fontId="2" fillId="33" borderId="0" xfId="0" applyNumberFormat="1" applyFont="1" applyFill="1" applyAlignment="1">
      <alignment horizontal="center"/>
    </xf>
    <xf numFmtId="1" fontId="0" fillId="0" borderId="0" xfId="0" applyNumberFormat="1" applyAlignment="1" applyProtection="1">
      <alignment horizontal="center"/>
      <protection/>
    </xf>
    <xf numFmtId="1" fontId="0" fillId="0" borderId="10" xfId="0" applyNumberFormat="1" applyBorder="1" applyAlignment="1" applyProtection="1">
      <alignment horizontal="center"/>
      <protection/>
    </xf>
    <xf numFmtId="0" fontId="45" fillId="33" borderId="0" xfId="0" applyFont="1" applyFill="1" applyAlignment="1">
      <alignment horizontal="center"/>
    </xf>
    <xf numFmtId="0" fontId="45" fillId="0" borderId="0" xfId="0" applyFont="1" applyAlignment="1">
      <alignment horizontal="center"/>
    </xf>
    <xf numFmtId="0" fontId="42" fillId="0" borderId="0" xfId="0" applyFont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2" xfId="45"/>
    <cellStyle name="Currency" xfId="46"/>
    <cellStyle name="Currency [0]" xfId="47"/>
    <cellStyle name="Currency [0] 2" xfId="48"/>
    <cellStyle name="Currency 2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5" xfId="62"/>
    <cellStyle name="Note" xfId="63"/>
    <cellStyle name="Output" xfId="64"/>
    <cellStyle name="Percent" xfId="65"/>
    <cellStyle name="Percent 2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RCAUHOME\DFA\abouchard\mydocs\Budget%20&amp;%20Spend%20Plans\DOR%20Assessments\FY12%20Assessments\Mosquito%20Final%20CS12%206_16_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All Data"/>
      <sheetName val="Berkshire"/>
      <sheetName val="Bristol"/>
      <sheetName val="Cape Cod"/>
      <sheetName val="Central Mass"/>
      <sheetName val="Norfolk"/>
      <sheetName val="Northeast"/>
      <sheetName val="Plymouth"/>
      <sheetName val="Suffolk"/>
    </sheetNames>
    <sheetDataSet>
      <sheetData sheetId="0">
        <row r="10">
          <cell r="F10">
            <v>0</v>
          </cell>
        </row>
        <row r="27">
          <cell r="F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tabSelected="1" view="pageLayout" workbookViewId="0" topLeftCell="A4">
      <selection activeCell="X16" sqref="X16"/>
    </sheetView>
  </sheetViews>
  <sheetFormatPr defaultColWidth="9.140625" defaultRowHeight="15"/>
  <cols>
    <col min="1" max="1" width="5.8515625" style="0" customWidth="1"/>
    <col min="2" max="2" width="14.140625" style="0" customWidth="1"/>
    <col min="3" max="3" width="15.7109375" style="0" customWidth="1"/>
    <col min="4" max="4" width="11.57421875" style="0" hidden="1" customWidth="1"/>
    <col min="5" max="5" width="8.00390625" style="0" customWidth="1"/>
    <col min="6" max="6" width="11.57421875" style="0" hidden="1" customWidth="1"/>
    <col min="7" max="8" width="12.00390625" style="0" hidden="1" customWidth="1"/>
    <col min="9" max="10" width="11.57421875" style="0" hidden="1" customWidth="1"/>
    <col min="11" max="11" width="12.00390625" style="0" hidden="1" customWidth="1"/>
    <col min="12" max="12" width="14.7109375" style="0" customWidth="1"/>
    <col min="13" max="13" width="13.00390625" style="3" customWidth="1"/>
    <col min="14" max="14" width="11.421875" style="0" hidden="1" customWidth="1"/>
    <col min="15" max="15" width="12.140625" style="54" customWidth="1"/>
    <col min="16" max="16" width="11.421875" style="3" bestFit="1" customWidth="1"/>
    <col min="17" max="17" width="9.8515625" style="0" hidden="1" customWidth="1"/>
    <col min="18" max="18" width="7.421875" style="0" hidden="1" customWidth="1"/>
    <col min="19" max="19" width="11.28125" style="0" hidden="1" customWidth="1"/>
    <col min="20" max="20" width="11.00390625" style="0" hidden="1" customWidth="1"/>
    <col min="21" max="21" width="11.28125" style="0" hidden="1" customWidth="1"/>
  </cols>
  <sheetData>
    <row r="1" spans="1:21" ht="48" customHeight="1" thickBot="1">
      <c r="A1" s="13" t="s">
        <v>0</v>
      </c>
      <c r="B1" s="8" t="s">
        <v>45</v>
      </c>
      <c r="C1" s="8" t="s">
        <v>47</v>
      </c>
      <c r="D1" s="8" t="s">
        <v>1</v>
      </c>
      <c r="E1" s="8" t="s">
        <v>2</v>
      </c>
      <c r="F1" s="8" t="s">
        <v>3</v>
      </c>
      <c r="G1" s="8" t="s">
        <v>4</v>
      </c>
      <c r="H1" s="8" t="s">
        <v>5</v>
      </c>
      <c r="I1" s="8" t="s">
        <v>6</v>
      </c>
      <c r="J1" s="8" t="s">
        <v>7</v>
      </c>
      <c r="K1" s="8" t="s">
        <v>8</v>
      </c>
      <c r="L1" s="8" t="s">
        <v>44</v>
      </c>
      <c r="M1" s="8" t="s">
        <v>41</v>
      </c>
      <c r="N1" s="7" t="s">
        <v>9</v>
      </c>
      <c r="O1" s="8" t="s">
        <v>42</v>
      </c>
      <c r="P1" s="8" t="s">
        <v>40</v>
      </c>
      <c r="Q1" s="1" t="s">
        <v>10</v>
      </c>
      <c r="R1" s="1" t="s">
        <v>11</v>
      </c>
      <c r="S1" s="1" t="s">
        <v>12</v>
      </c>
      <c r="T1" s="1" t="s">
        <v>13</v>
      </c>
      <c r="U1" s="1" t="s">
        <v>14</v>
      </c>
    </row>
    <row r="2" spans="1:21" ht="14.25">
      <c r="A2" s="16">
        <v>18</v>
      </c>
      <c r="B2" s="17" t="s">
        <v>15</v>
      </c>
      <c r="C2" s="18">
        <v>1081305500</v>
      </c>
      <c r="D2" s="19">
        <f>ROUND(C2/$C$27,9)</f>
        <v>0.007732185</v>
      </c>
      <c r="E2" s="20">
        <v>4.38</v>
      </c>
      <c r="F2" s="19">
        <f>ROUND(E2/$E$27,9)</f>
        <v>0.011751134</v>
      </c>
      <c r="G2" s="19">
        <f>(D2*0.25)+(F2*0.75)</f>
        <v>0.010746396750000001</v>
      </c>
      <c r="H2" s="19">
        <f>ROUND((D2*0.75)+(F2*0.25),9)</f>
        <v>0.008736922</v>
      </c>
      <c r="I2" s="19">
        <f>MIN(H2,G2)</f>
        <v>0.008736922</v>
      </c>
      <c r="J2" s="19">
        <f>(1/I$27)*I2</f>
        <v>0.010225049990614172</v>
      </c>
      <c r="K2" s="20">
        <f>ROUND(J2*K$28,5)</f>
        <v>17072.67394</v>
      </c>
      <c r="L2" s="21">
        <v>0.010225050366966356</v>
      </c>
      <c r="M2" s="30">
        <v>22701.646599688338</v>
      </c>
      <c r="N2" s="30">
        <f aca="true" t="shared" si="0" ref="N2:N26">ROUND(J2*N$28,5)</f>
        <v>631.69336</v>
      </c>
      <c r="O2" s="50">
        <v>914.9579569368834</v>
      </c>
      <c r="P2" s="48">
        <f>M2+O2</f>
        <v>23616.60455662522</v>
      </c>
      <c r="Q2">
        <f>ROUND(J2*Q$28,5)</f>
        <v>0</v>
      </c>
      <c r="R2" s="2">
        <f>ROUND(Q2,0)</f>
        <v>0</v>
      </c>
      <c r="S2">
        <f>ROUND(J2*S$28,5)</f>
        <v>0</v>
      </c>
      <c r="T2" s="2">
        <f>ROUND(S2,0)</f>
        <v>0</v>
      </c>
      <c r="U2" s="2">
        <f>P2-R2-T2</f>
        <v>23616.60455662522</v>
      </c>
    </row>
    <row r="3" spans="1:21" s="5" customFormat="1" ht="14.25">
      <c r="A3" s="12">
        <v>25</v>
      </c>
      <c r="B3" s="4" t="s">
        <v>16</v>
      </c>
      <c r="C3" s="14">
        <v>3317158400</v>
      </c>
      <c r="D3" s="9">
        <f aca="true" t="shared" si="1" ref="D3:D26">ROUND(C3/$C$27,9)</f>
        <v>0.023720293</v>
      </c>
      <c r="E3" s="10">
        <v>18.5</v>
      </c>
      <c r="F3" s="9">
        <f aca="true" t="shared" si="2" ref="F3:F26">ROUND(E3/$E$27,9)</f>
        <v>0.049633783</v>
      </c>
      <c r="G3" s="9">
        <f aca="true" t="shared" si="3" ref="G3:G26">(D3*0.25)+(F3*0.75)</f>
        <v>0.043155410500000005</v>
      </c>
      <c r="H3" s="9">
        <f aca="true" t="shared" si="4" ref="H3:H26">ROUND((D3*0.75)+(F3*0.25),9)</f>
        <v>0.030198666</v>
      </c>
      <c r="I3" s="9">
        <f aca="true" t="shared" si="5" ref="I3:I26">MIN(H3,G3)</f>
        <v>0.030198666</v>
      </c>
      <c r="J3" s="9">
        <f aca="true" t="shared" si="6" ref="J3:J26">(1/I$27)*I3</f>
        <v>0.0353422944029786</v>
      </c>
      <c r="K3" s="10">
        <f aca="true" t="shared" si="7" ref="K3:K26">ROUND(J3*K$28,5)</f>
        <v>59010.71088</v>
      </c>
      <c r="L3" s="11">
        <v>0.03534229386202303</v>
      </c>
      <c r="M3" s="31">
        <v>78466.92549016967</v>
      </c>
      <c r="N3" s="31">
        <f t="shared" si="0"/>
        <v>2183.41161</v>
      </c>
      <c r="O3" s="50">
        <v>3162.499139361545</v>
      </c>
      <c r="P3" s="49">
        <f aca="true" t="shared" si="8" ref="P3:P26">M3+O3</f>
        <v>81629.42462953122</v>
      </c>
      <c r="Q3" s="5">
        <f aca="true" t="shared" si="9" ref="Q3:Q26">ROUND(J3*Q$28,5)</f>
        <v>0</v>
      </c>
      <c r="R3" s="6">
        <f aca="true" t="shared" si="10" ref="R3:R26">ROUND(Q3,0)</f>
        <v>0</v>
      </c>
      <c r="S3" s="5">
        <f aca="true" t="shared" si="11" ref="S3:S26">ROUND(J3*S$28,5)</f>
        <v>0</v>
      </c>
      <c r="T3" s="6">
        <f aca="true" t="shared" si="12" ref="T3:T26">ROUND(S3,0)</f>
        <v>0</v>
      </c>
      <c r="U3" s="6">
        <f aca="true" t="shared" si="13" ref="U3:U26">P3-R3-T3</f>
        <v>81629.42462953122</v>
      </c>
    </row>
    <row r="4" spans="1:21" ht="14.25">
      <c r="A4" s="16">
        <v>40</v>
      </c>
      <c r="B4" s="17" t="s">
        <v>17</v>
      </c>
      <c r="C4" s="18">
        <v>8924863200</v>
      </c>
      <c r="D4" s="19">
        <f t="shared" si="1"/>
        <v>0.063819795</v>
      </c>
      <c r="E4" s="20">
        <v>13.9</v>
      </c>
      <c r="F4" s="19">
        <f t="shared" si="2"/>
        <v>0.03729241</v>
      </c>
      <c r="G4" s="19">
        <f t="shared" si="3"/>
        <v>0.04392425625</v>
      </c>
      <c r="H4" s="19">
        <f t="shared" si="4"/>
        <v>0.057187949</v>
      </c>
      <c r="I4" s="19">
        <f t="shared" si="5"/>
        <v>0.04392425625</v>
      </c>
      <c r="J4" s="19">
        <f t="shared" si="6"/>
        <v>0.051405714272920955</v>
      </c>
      <c r="K4" s="20">
        <f t="shared" si="7"/>
        <v>85831.65847</v>
      </c>
      <c r="L4" s="21">
        <v>0.05140571446900894</v>
      </c>
      <c r="M4" s="30">
        <v>114130.91585837919</v>
      </c>
      <c r="N4" s="30">
        <f t="shared" si="0"/>
        <v>3175.79362</v>
      </c>
      <c r="O4" s="50">
        <v>4599.886142115858</v>
      </c>
      <c r="P4" s="48">
        <f t="shared" si="8"/>
        <v>118730.80200049505</v>
      </c>
      <c r="Q4">
        <f t="shared" si="9"/>
        <v>0</v>
      </c>
      <c r="R4" s="2">
        <f t="shared" si="10"/>
        <v>0</v>
      </c>
      <c r="S4">
        <f t="shared" si="11"/>
        <v>0</v>
      </c>
      <c r="T4" s="2">
        <f t="shared" si="12"/>
        <v>0</v>
      </c>
      <c r="U4" s="2">
        <f t="shared" si="13"/>
        <v>118730.80200049505</v>
      </c>
    </row>
    <row r="5" spans="1:21" s="5" customFormat="1" ht="14.25">
      <c r="A5" s="12">
        <v>50</v>
      </c>
      <c r="B5" s="4" t="s">
        <v>18</v>
      </c>
      <c r="C5" s="14">
        <v>6376735000</v>
      </c>
      <c r="D5" s="9">
        <f t="shared" si="1"/>
        <v>0.045598673</v>
      </c>
      <c r="E5" s="10">
        <v>18.93</v>
      </c>
      <c r="F5" s="9">
        <f t="shared" si="2"/>
        <v>0.050787433</v>
      </c>
      <c r="G5" s="9">
        <f t="shared" si="3"/>
        <v>0.049490243</v>
      </c>
      <c r="H5" s="9">
        <f t="shared" si="4"/>
        <v>0.046895863</v>
      </c>
      <c r="I5" s="9">
        <f t="shared" si="5"/>
        <v>0.046895863</v>
      </c>
      <c r="J5" s="9">
        <f t="shared" si="6"/>
        <v>0.054883463939359146</v>
      </c>
      <c r="K5" s="10">
        <f t="shared" si="7"/>
        <v>91638.42579</v>
      </c>
      <c r="L5" s="11">
        <v>0.054883464339849794</v>
      </c>
      <c r="M5" s="31">
        <v>121852.21264387017</v>
      </c>
      <c r="N5" s="31">
        <f t="shared" si="0"/>
        <v>3390.64552</v>
      </c>
      <c r="O5" s="50">
        <v>4911.082156058439</v>
      </c>
      <c r="P5" s="49">
        <f t="shared" si="8"/>
        <v>126763.29479992861</v>
      </c>
      <c r="Q5" s="5">
        <f t="shared" si="9"/>
        <v>0</v>
      </c>
      <c r="R5" s="6">
        <f t="shared" si="10"/>
        <v>0</v>
      </c>
      <c r="S5" s="5">
        <f t="shared" si="11"/>
        <v>0</v>
      </c>
      <c r="T5" s="6">
        <f t="shared" si="12"/>
        <v>0</v>
      </c>
      <c r="U5" s="6">
        <f t="shared" si="13"/>
        <v>126763.29479992861</v>
      </c>
    </row>
    <row r="6" spans="1:21" ht="14.25">
      <c r="A6" s="16">
        <v>73</v>
      </c>
      <c r="B6" s="17" t="s">
        <v>19</v>
      </c>
      <c r="C6" s="18">
        <v>6593838900</v>
      </c>
      <c r="D6" s="19">
        <f t="shared" si="1"/>
        <v>0.047151137</v>
      </c>
      <c r="E6" s="20">
        <v>10.45</v>
      </c>
      <c r="F6" s="19">
        <f t="shared" si="2"/>
        <v>0.02803638</v>
      </c>
      <c r="G6" s="19">
        <f t="shared" si="3"/>
        <v>0.03281506925</v>
      </c>
      <c r="H6" s="19">
        <f t="shared" si="4"/>
        <v>0.042372448</v>
      </c>
      <c r="I6" s="19">
        <f t="shared" si="5"/>
        <v>0.03281506925</v>
      </c>
      <c r="J6" s="19">
        <f t="shared" si="6"/>
        <v>0.03840434005553855</v>
      </c>
      <c r="K6" s="20">
        <f t="shared" si="7"/>
        <v>64123.38095</v>
      </c>
      <c r="L6" s="21">
        <v>0.03840434034095431</v>
      </c>
      <c r="M6" s="30">
        <v>85265.27802064641</v>
      </c>
      <c r="N6" s="30">
        <f t="shared" si="0"/>
        <v>2372.58172</v>
      </c>
      <c r="O6" s="50">
        <v>3436.4971823892733</v>
      </c>
      <c r="P6" s="48">
        <f t="shared" si="8"/>
        <v>88701.77520303568</v>
      </c>
      <c r="Q6">
        <f t="shared" si="9"/>
        <v>0</v>
      </c>
      <c r="R6" s="2">
        <f t="shared" si="10"/>
        <v>0</v>
      </c>
      <c r="S6">
        <f t="shared" si="11"/>
        <v>0</v>
      </c>
      <c r="T6" s="2">
        <f t="shared" si="12"/>
        <v>0</v>
      </c>
      <c r="U6" s="2">
        <f t="shared" si="13"/>
        <v>88701.77520303568</v>
      </c>
    </row>
    <row r="7" spans="1:21" s="5" customFormat="1" ht="14.25">
      <c r="A7" s="12">
        <v>78</v>
      </c>
      <c r="B7" s="4" t="s">
        <v>20</v>
      </c>
      <c r="C7" s="14">
        <v>2854881300</v>
      </c>
      <c r="D7" s="9">
        <f t="shared" si="1"/>
        <v>0.020414648</v>
      </c>
      <c r="E7" s="10">
        <v>15.33</v>
      </c>
      <c r="F7" s="9">
        <f t="shared" si="2"/>
        <v>0.041128967</v>
      </c>
      <c r="G7" s="9">
        <f t="shared" si="3"/>
        <v>0.03595038725</v>
      </c>
      <c r="H7" s="9">
        <f t="shared" si="4"/>
        <v>0.025593228</v>
      </c>
      <c r="I7" s="9">
        <f t="shared" si="5"/>
        <v>0.025593228</v>
      </c>
      <c r="J7" s="9">
        <f t="shared" si="6"/>
        <v>0.029952428981417756</v>
      </c>
      <c r="K7" s="10">
        <f t="shared" si="7"/>
        <v>50011.3011</v>
      </c>
      <c r="L7" s="11">
        <v>0.029952428737744854</v>
      </c>
      <c r="M7" s="31">
        <v>66500.35233111239</v>
      </c>
      <c r="N7" s="31">
        <f t="shared" si="0"/>
        <v>1850.43111</v>
      </c>
      <c r="O7" s="50">
        <v>2680.203228310885</v>
      </c>
      <c r="P7" s="49">
        <f t="shared" si="8"/>
        <v>69180.55555942327</v>
      </c>
      <c r="Q7" s="5">
        <f t="shared" si="9"/>
        <v>0</v>
      </c>
      <c r="R7" s="6">
        <f t="shared" si="10"/>
        <v>0</v>
      </c>
      <c r="S7" s="5">
        <f t="shared" si="11"/>
        <v>0</v>
      </c>
      <c r="T7" s="6">
        <f t="shared" si="12"/>
        <v>0</v>
      </c>
      <c r="U7" s="6">
        <f t="shared" si="13"/>
        <v>69180.55555942327</v>
      </c>
    </row>
    <row r="8" spans="1:21" ht="14.25">
      <c r="A8" s="16">
        <v>99</v>
      </c>
      <c r="B8" s="17" t="s">
        <v>21</v>
      </c>
      <c r="C8" s="18">
        <v>3825226800</v>
      </c>
      <c r="D8" s="19">
        <f t="shared" si="1"/>
        <v>0.027353382</v>
      </c>
      <c r="E8" s="20">
        <v>20.08</v>
      </c>
      <c r="F8" s="19">
        <f t="shared" si="2"/>
        <v>0.053872777</v>
      </c>
      <c r="G8" s="19">
        <f t="shared" si="3"/>
        <v>0.04724292825</v>
      </c>
      <c r="H8" s="19">
        <f t="shared" si="4"/>
        <v>0.033983231</v>
      </c>
      <c r="I8" s="19">
        <f t="shared" si="5"/>
        <v>0.033983231</v>
      </c>
      <c r="J8" s="19">
        <f t="shared" si="6"/>
        <v>0.03977147052675866</v>
      </c>
      <c r="K8" s="20">
        <f t="shared" si="7"/>
        <v>66406.0664</v>
      </c>
      <c r="L8" s="21">
        <v>0.03977146999003418</v>
      </c>
      <c r="M8" s="30">
        <v>88300.5779004039</v>
      </c>
      <c r="N8" s="30">
        <f t="shared" si="0"/>
        <v>2457.04168</v>
      </c>
      <c r="O8" s="50">
        <v>3558.8306776482386</v>
      </c>
      <c r="P8" s="48">
        <f t="shared" si="8"/>
        <v>91859.40857805214</v>
      </c>
      <c r="Q8">
        <f t="shared" si="9"/>
        <v>0</v>
      </c>
      <c r="R8" s="2">
        <f t="shared" si="10"/>
        <v>0</v>
      </c>
      <c r="S8">
        <f t="shared" si="11"/>
        <v>0</v>
      </c>
      <c r="T8" s="2">
        <f t="shared" si="12"/>
        <v>0</v>
      </c>
      <c r="U8" s="2">
        <f t="shared" si="13"/>
        <v>91859.40857805214</v>
      </c>
    </row>
    <row r="9" spans="1:21" s="5" customFormat="1" ht="14.25">
      <c r="A9" s="12">
        <v>101</v>
      </c>
      <c r="B9" s="4" t="s">
        <v>22</v>
      </c>
      <c r="C9" s="14">
        <v>6739455100</v>
      </c>
      <c r="D9" s="9">
        <f t="shared" si="1"/>
        <v>0.048192407</v>
      </c>
      <c r="E9" s="10">
        <v>26.74</v>
      </c>
      <c r="F9" s="9">
        <f t="shared" si="2"/>
        <v>0.071740938</v>
      </c>
      <c r="G9" s="9">
        <f t="shared" si="3"/>
        <v>0.06585380525000001</v>
      </c>
      <c r="H9" s="9">
        <f t="shared" si="4"/>
        <v>0.05407954</v>
      </c>
      <c r="I9" s="9">
        <f t="shared" si="5"/>
        <v>0.05407954</v>
      </c>
      <c r="J9" s="9">
        <f t="shared" si="6"/>
        <v>0.06329071038626863</v>
      </c>
      <c r="K9" s="10">
        <f t="shared" si="7"/>
        <v>105675.92952</v>
      </c>
      <c r="L9" s="11">
        <v>0.06329071071028548</v>
      </c>
      <c r="M9" s="31">
        <v>140517.97262826512</v>
      </c>
      <c r="N9" s="31">
        <f t="shared" si="0"/>
        <v>3910.0368</v>
      </c>
      <c r="O9" s="50">
        <v>5663.379375777766</v>
      </c>
      <c r="P9" s="49">
        <f t="shared" si="8"/>
        <v>146181.35200404288</v>
      </c>
      <c r="Q9" s="5">
        <f t="shared" si="9"/>
        <v>0</v>
      </c>
      <c r="R9" s="6">
        <f t="shared" si="10"/>
        <v>0</v>
      </c>
      <c r="S9" s="5">
        <f t="shared" si="11"/>
        <v>0</v>
      </c>
      <c r="T9" s="6">
        <f t="shared" si="12"/>
        <v>0</v>
      </c>
      <c r="U9" s="6">
        <f t="shared" si="13"/>
        <v>146181.35200404288</v>
      </c>
    </row>
    <row r="10" spans="1:21" ht="14.25">
      <c r="A10" s="16">
        <v>133</v>
      </c>
      <c r="B10" s="17" t="s">
        <v>23</v>
      </c>
      <c r="C10" s="18">
        <v>1670268000</v>
      </c>
      <c r="D10" s="19">
        <f t="shared" si="1"/>
        <v>0.011943731</v>
      </c>
      <c r="E10" s="20">
        <v>7.35</v>
      </c>
      <c r="F10" s="19">
        <f t="shared" si="2"/>
        <v>0.019719368</v>
      </c>
      <c r="G10" s="19">
        <f t="shared" si="3"/>
        <v>0.01777545875</v>
      </c>
      <c r="H10" s="19">
        <f t="shared" si="4"/>
        <v>0.01388764</v>
      </c>
      <c r="I10" s="19">
        <f t="shared" si="5"/>
        <v>0.01388764</v>
      </c>
      <c r="J10" s="19">
        <f t="shared" si="6"/>
        <v>0.016253070961564385</v>
      </c>
      <c r="K10" s="20">
        <f t="shared" si="7"/>
        <v>27137.60631</v>
      </c>
      <c r="L10" s="21">
        <v>0.016253070884857397</v>
      </c>
      <c r="M10" s="30">
        <v>36085.05172548951</v>
      </c>
      <c r="N10" s="30">
        <f t="shared" si="0"/>
        <v>1004.09847</v>
      </c>
      <c r="O10" s="50">
        <v>1454.3572889188097</v>
      </c>
      <c r="P10" s="48">
        <f t="shared" si="8"/>
        <v>37539.40901440832</v>
      </c>
      <c r="Q10">
        <f t="shared" si="9"/>
        <v>0</v>
      </c>
      <c r="R10" s="2">
        <f t="shared" si="10"/>
        <v>0</v>
      </c>
      <c r="S10">
        <f t="shared" si="11"/>
        <v>0</v>
      </c>
      <c r="T10" s="2">
        <f t="shared" si="12"/>
        <v>0</v>
      </c>
      <c r="U10" s="2">
        <f t="shared" si="13"/>
        <v>37539.40901440832</v>
      </c>
    </row>
    <row r="11" spans="1:21" s="5" customFormat="1" ht="14.25">
      <c r="A11" s="12">
        <v>175</v>
      </c>
      <c r="B11" s="4" t="s">
        <v>24</v>
      </c>
      <c r="C11" s="14">
        <v>3244189600</v>
      </c>
      <c r="D11" s="9">
        <f t="shared" si="1"/>
        <v>0.023198509</v>
      </c>
      <c r="E11" s="10">
        <v>14.51</v>
      </c>
      <c r="F11" s="9">
        <f t="shared" si="2"/>
        <v>0.038928983</v>
      </c>
      <c r="G11" s="9">
        <f t="shared" si="3"/>
        <v>0.0349963645</v>
      </c>
      <c r="H11" s="9">
        <f t="shared" si="4"/>
        <v>0.027131128</v>
      </c>
      <c r="I11" s="9">
        <f t="shared" si="5"/>
        <v>0.027131128</v>
      </c>
      <c r="J11" s="9">
        <f t="shared" si="6"/>
        <v>0.03175227386735877</v>
      </c>
      <c r="K11" s="10">
        <f t="shared" si="7"/>
        <v>53016.48591</v>
      </c>
      <c r="L11" s="11">
        <v>0.03175227309839452</v>
      </c>
      <c r="M11" s="31">
        <v>70496.36498078241</v>
      </c>
      <c r="N11" s="31">
        <f t="shared" si="0"/>
        <v>1961.62373</v>
      </c>
      <c r="O11" s="50">
        <v>2841.2569013905386</v>
      </c>
      <c r="P11" s="49">
        <f t="shared" si="8"/>
        <v>73337.62188217296</v>
      </c>
      <c r="Q11" s="5">
        <f t="shared" si="9"/>
        <v>0</v>
      </c>
      <c r="R11" s="6">
        <f t="shared" si="10"/>
        <v>0</v>
      </c>
      <c r="S11" s="5">
        <f t="shared" si="11"/>
        <v>0</v>
      </c>
      <c r="T11" s="6">
        <f t="shared" si="12"/>
        <v>0</v>
      </c>
      <c r="U11" s="6">
        <f t="shared" si="13"/>
        <v>73337.62188217296</v>
      </c>
    </row>
    <row r="12" spans="1:21" ht="14.25">
      <c r="A12" s="16">
        <v>177</v>
      </c>
      <c r="B12" s="17" t="s">
        <v>25</v>
      </c>
      <c r="C12" s="18">
        <v>2799149700</v>
      </c>
      <c r="D12" s="19">
        <f t="shared" si="1"/>
        <v>0.020016123</v>
      </c>
      <c r="E12" s="20">
        <v>11.45</v>
      </c>
      <c r="F12" s="19">
        <f t="shared" si="2"/>
        <v>0.030719287</v>
      </c>
      <c r="G12" s="19">
        <f t="shared" si="3"/>
        <v>0.028043496</v>
      </c>
      <c r="H12" s="19">
        <f t="shared" si="4"/>
        <v>0.022691914</v>
      </c>
      <c r="I12" s="19">
        <f t="shared" si="5"/>
        <v>0.022691914</v>
      </c>
      <c r="J12" s="19">
        <f t="shared" si="6"/>
        <v>0.026556944772165487</v>
      </c>
      <c r="K12" s="20">
        <f t="shared" si="7"/>
        <v>44341.89167</v>
      </c>
      <c r="L12" s="21">
        <v>0.026556945010379276</v>
      </c>
      <c r="M12" s="30">
        <v>58961.70275509906</v>
      </c>
      <c r="N12" s="30">
        <f t="shared" si="0"/>
        <v>1640.66149</v>
      </c>
      <c r="O12" s="50">
        <v>2376.3685534187584</v>
      </c>
      <c r="P12" s="48">
        <f t="shared" si="8"/>
        <v>61338.07130851782</v>
      </c>
      <c r="Q12">
        <f t="shared" si="9"/>
        <v>0</v>
      </c>
      <c r="R12" s="2">
        <f t="shared" si="10"/>
        <v>0</v>
      </c>
      <c r="S12">
        <f t="shared" si="11"/>
        <v>0</v>
      </c>
      <c r="T12" s="2">
        <f t="shared" si="12"/>
        <v>0</v>
      </c>
      <c r="U12" s="2">
        <f t="shared" si="13"/>
        <v>61338.07130851782</v>
      </c>
    </row>
    <row r="13" spans="1:21" s="5" customFormat="1" ht="14.25">
      <c r="A13" s="12">
        <v>187</v>
      </c>
      <c r="B13" s="4" t="s">
        <v>26</v>
      </c>
      <c r="C13" s="14">
        <v>1670717600</v>
      </c>
      <c r="D13" s="9">
        <f t="shared" si="1"/>
        <v>0.011946946</v>
      </c>
      <c r="E13" s="10">
        <v>12.16</v>
      </c>
      <c r="F13" s="9">
        <f t="shared" si="2"/>
        <v>0.032624152</v>
      </c>
      <c r="G13" s="9">
        <f t="shared" si="3"/>
        <v>0.0274548505</v>
      </c>
      <c r="H13" s="9">
        <f t="shared" si="4"/>
        <v>0.017116248</v>
      </c>
      <c r="I13" s="9">
        <f t="shared" si="5"/>
        <v>0.017116248</v>
      </c>
      <c r="J13" s="9">
        <f t="shared" si="6"/>
        <v>0.020031595961569747</v>
      </c>
      <c r="K13" s="10">
        <f t="shared" si="7"/>
        <v>33446.57549</v>
      </c>
      <c r="L13" s="11">
        <v>0.02003159490337377</v>
      </c>
      <c r="M13" s="31">
        <v>44474.12697287554</v>
      </c>
      <c r="N13" s="31">
        <f t="shared" si="0"/>
        <v>1237.53197</v>
      </c>
      <c r="O13" s="50">
        <v>1792.4671751436917</v>
      </c>
      <c r="P13" s="49">
        <f t="shared" si="8"/>
        <v>46266.594148019234</v>
      </c>
      <c r="Q13" s="5">
        <f t="shared" si="9"/>
        <v>0</v>
      </c>
      <c r="R13" s="6">
        <f t="shared" si="10"/>
        <v>0</v>
      </c>
      <c r="S13" s="5">
        <f t="shared" si="11"/>
        <v>0</v>
      </c>
      <c r="T13" s="6">
        <f t="shared" si="12"/>
        <v>0</v>
      </c>
      <c r="U13" s="6">
        <f t="shared" si="13"/>
        <v>46266.594148019234</v>
      </c>
    </row>
    <row r="14" spans="1:21" ht="14.25">
      <c r="A14" s="22">
        <v>189</v>
      </c>
      <c r="B14" s="23" t="s">
        <v>27</v>
      </c>
      <c r="C14" s="18">
        <v>7603573400</v>
      </c>
      <c r="D14" s="19">
        <f t="shared" si="1"/>
        <v>0.054371533</v>
      </c>
      <c r="E14" s="20">
        <v>13.04</v>
      </c>
      <c r="F14" s="19">
        <f t="shared" si="2"/>
        <v>0.03498511</v>
      </c>
      <c r="G14" s="19">
        <f t="shared" si="3"/>
        <v>0.039831715749999996</v>
      </c>
      <c r="H14" s="19">
        <f t="shared" si="4"/>
        <v>0.049524927</v>
      </c>
      <c r="I14" s="19">
        <f>MIN(H14,G14)</f>
        <v>0.039831715749999996</v>
      </c>
      <c r="J14" s="19">
        <f t="shared" si="6"/>
        <v>0.046616106307883244</v>
      </c>
      <c r="K14" s="20">
        <f t="shared" si="7"/>
        <v>77834.49316</v>
      </c>
      <c r="L14" s="21">
        <v>0.04661610637809884</v>
      </c>
      <c r="M14" s="30">
        <v>103497.03276454867</v>
      </c>
      <c r="N14" s="30">
        <f t="shared" si="0"/>
        <v>2879.89643</v>
      </c>
      <c r="O14" s="50">
        <v>4171.30243092504</v>
      </c>
      <c r="P14" s="48">
        <f t="shared" si="8"/>
        <v>107668.33519547372</v>
      </c>
      <c r="Q14">
        <f>ROUND(J14*Q$28,5)</f>
        <v>0</v>
      </c>
      <c r="R14" s="2">
        <f t="shared" si="10"/>
        <v>0</v>
      </c>
      <c r="S14">
        <f>ROUND(J14*S$28,5)</f>
        <v>0</v>
      </c>
      <c r="T14" s="2">
        <f t="shared" si="12"/>
        <v>0</v>
      </c>
      <c r="U14" s="2">
        <f t="shared" si="13"/>
        <v>107668.33519547372</v>
      </c>
    </row>
    <row r="15" spans="1:21" s="5" customFormat="1" ht="14.25">
      <c r="A15" s="12">
        <v>199</v>
      </c>
      <c r="B15" s="4" t="s">
        <v>28</v>
      </c>
      <c r="C15" s="14">
        <v>12307796200</v>
      </c>
      <c r="D15" s="9">
        <f t="shared" si="1"/>
        <v>0.088010428</v>
      </c>
      <c r="E15" s="10">
        <v>12.61</v>
      </c>
      <c r="F15" s="9">
        <f t="shared" si="2"/>
        <v>0.03383146</v>
      </c>
      <c r="G15" s="9">
        <f t="shared" si="3"/>
        <v>0.047376202</v>
      </c>
      <c r="H15" s="9">
        <f t="shared" si="4"/>
        <v>0.074465686</v>
      </c>
      <c r="I15" s="9">
        <f t="shared" si="5"/>
        <v>0.047376202</v>
      </c>
      <c r="J15" s="9">
        <f t="shared" si="6"/>
        <v>0.05544561732557933</v>
      </c>
      <c r="K15" s="10">
        <f t="shared" si="7"/>
        <v>92577.04824</v>
      </c>
      <c r="L15" s="11">
        <v>0.05544561728852378</v>
      </c>
      <c r="M15" s="31">
        <v>123100.3040583632</v>
      </c>
      <c r="N15" s="31">
        <f t="shared" si="0"/>
        <v>3425.37479</v>
      </c>
      <c r="O15" s="50">
        <v>4961.384726211684</v>
      </c>
      <c r="P15" s="49">
        <f t="shared" si="8"/>
        <v>128061.68878457489</v>
      </c>
      <c r="Q15" s="5">
        <f t="shared" si="9"/>
        <v>0</v>
      </c>
      <c r="R15" s="6">
        <f t="shared" si="10"/>
        <v>0</v>
      </c>
      <c r="S15" s="5">
        <f t="shared" si="11"/>
        <v>0</v>
      </c>
      <c r="T15" s="6">
        <f t="shared" si="12"/>
        <v>0</v>
      </c>
      <c r="U15" s="6">
        <f t="shared" si="13"/>
        <v>128061.68878457489</v>
      </c>
    </row>
    <row r="16" spans="1:21" ht="14.25">
      <c r="A16" s="16">
        <v>208</v>
      </c>
      <c r="B16" s="17" t="s">
        <v>29</v>
      </c>
      <c r="C16" s="18">
        <v>2184884400</v>
      </c>
      <c r="D16" s="19">
        <f t="shared" si="1"/>
        <v>0.015623643</v>
      </c>
      <c r="E16" s="20">
        <v>14.84</v>
      </c>
      <c r="F16" s="19">
        <f t="shared" si="2"/>
        <v>0.039814343</v>
      </c>
      <c r="G16" s="19">
        <f t="shared" si="3"/>
        <v>0.033766668</v>
      </c>
      <c r="H16" s="19">
        <f t="shared" si="4"/>
        <v>0.021671318</v>
      </c>
      <c r="I16" s="19">
        <f t="shared" si="5"/>
        <v>0.021671318</v>
      </c>
      <c r="J16" s="19">
        <f t="shared" si="6"/>
        <v>0.025362514385786752</v>
      </c>
      <c r="K16" s="20">
        <f t="shared" si="7"/>
        <v>42347.56201</v>
      </c>
      <c r="L16" s="21">
        <v>0.02536251421086045</v>
      </c>
      <c r="M16" s="30">
        <v>56309.82868843816</v>
      </c>
      <c r="N16" s="30">
        <f t="shared" si="0"/>
        <v>1566.87078</v>
      </c>
      <c r="O16" s="50">
        <v>2269.488496616215</v>
      </c>
      <c r="P16" s="48">
        <f t="shared" si="8"/>
        <v>58579.31718505437</v>
      </c>
      <c r="Q16">
        <f t="shared" si="9"/>
        <v>0</v>
      </c>
      <c r="R16" s="2">
        <f t="shared" si="10"/>
        <v>0</v>
      </c>
      <c r="S16">
        <f t="shared" si="11"/>
        <v>0</v>
      </c>
      <c r="T16" s="2">
        <f t="shared" si="12"/>
        <v>0</v>
      </c>
      <c r="U16" s="2">
        <f t="shared" si="13"/>
        <v>58579.31718505437</v>
      </c>
    </row>
    <row r="17" spans="1:21" s="5" customFormat="1" ht="14.25">
      <c r="A17" s="12">
        <v>220</v>
      </c>
      <c r="B17" s="4" t="s">
        <v>30</v>
      </c>
      <c r="C17" s="14">
        <v>7062039200</v>
      </c>
      <c r="D17" s="9">
        <f t="shared" si="1"/>
        <v>0.050499137</v>
      </c>
      <c r="E17" s="10">
        <v>10.48</v>
      </c>
      <c r="F17" s="9">
        <f t="shared" si="2"/>
        <v>0.028116867</v>
      </c>
      <c r="G17" s="9">
        <f t="shared" si="3"/>
        <v>0.0337124345</v>
      </c>
      <c r="H17" s="9">
        <f t="shared" si="4"/>
        <v>0.04490357</v>
      </c>
      <c r="I17" s="9">
        <f t="shared" si="5"/>
        <v>0.0337124345</v>
      </c>
      <c r="J17" s="9">
        <f t="shared" si="6"/>
        <v>0.039454550248680935</v>
      </c>
      <c r="K17" s="10">
        <f t="shared" si="7"/>
        <v>65876.90746</v>
      </c>
      <c r="L17" s="11">
        <v>0.03945455089574017</v>
      </c>
      <c r="M17" s="31">
        <v>87596.95444417142</v>
      </c>
      <c r="N17" s="31">
        <f t="shared" si="0"/>
        <v>2437.46266</v>
      </c>
      <c r="O17" s="50">
        <v>3530.4721232526217</v>
      </c>
      <c r="P17" s="49">
        <f t="shared" si="8"/>
        <v>91127.42656742405</v>
      </c>
      <c r="Q17" s="5">
        <f t="shared" si="9"/>
        <v>0</v>
      </c>
      <c r="R17" s="6">
        <f t="shared" si="10"/>
        <v>0</v>
      </c>
      <c r="S17" s="5">
        <f t="shared" si="11"/>
        <v>0</v>
      </c>
      <c r="T17" s="6">
        <f t="shared" si="12"/>
        <v>0</v>
      </c>
      <c r="U17" s="6">
        <f t="shared" si="13"/>
        <v>91127.42656742405</v>
      </c>
    </row>
    <row r="18" spans="1:21" ht="14.25">
      <c r="A18" s="16">
        <v>238</v>
      </c>
      <c r="B18" s="17" t="s">
        <v>31</v>
      </c>
      <c r="C18" s="18">
        <v>1865402800</v>
      </c>
      <c r="D18" s="19">
        <f t="shared" si="1"/>
        <v>0.013339098</v>
      </c>
      <c r="E18" s="20">
        <v>11.06</v>
      </c>
      <c r="F18" s="19">
        <f t="shared" si="2"/>
        <v>0.029672954</v>
      </c>
      <c r="G18" s="19">
        <f t="shared" si="3"/>
        <v>0.02558949</v>
      </c>
      <c r="H18" s="19">
        <f t="shared" si="4"/>
        <v>0.017422562</v>
      </c>
      <c r="I18" s="19">
        <f t="shared" si="5"/>
        <v>0.017422562</v>
      </c>
      <c r="J18" s="19">
        <f t="shared" si="6"/>
        <v>0.020390083305605208</v>
      </c>
      <c r="K18" s="20">
        <f t="shared" si="7"/>
        <v>34045.13858</v>
      </c>
      <c r="L18" s="21">
        <v>0.020390083191139503</v>
      </c>
      <c r="M18" s="30">
        <v>45270.04231088473</v>
      </c>
      <c r="N18" s="30">
        <f t="shared" si="0"/>
        <v>1259.67896</v>
      </c>
      <c r="O18" s="50">
        <v>1824.5454241095451</v>
      </c>
      <c r="P18" s="48">
        <f t="shared" si="8"/>
        <v>47094.587734994275</v>
      </c>
      <c r="Q18">
        <f t="shared" si="9"/>
        <v>0</v>
      </c>
      <c r="R18" s="2">
        <f t="shared" si="10"/>
        <v>0</v>
      </c>
      <c r="S18">
        <f t="shared" si="11"/>
        <v>0</v>
      </c>
      <c r="T18" s="2">
        <f t="shared" si="12"/>
        <v>0</v>
      </c>
      <c r="U18" s="2">
        <f t="shared" si="13"/>
        <v>47094.587734994275</v>
      </c>
    </row>
    <row r="19" spans="1:21" s="5" customFormat="1" ht="14.25">
      <c r="A19" s="12">
        <v>243</v>
      </c>
      <c r="B19" s="4" t="s">
        <v>32</v>
      </c>
      <c r="C19" s="14">
        <v>20526193400</v>
      </c>
      <c r="D19" s="9">
        <f t="shared" si="1"/>
        <v>0.146778435</v>
      </c>
      <c r="E19" s="10">
        <v>16.78</v>
      </c>
      <c r="F19" s="9">
        <f t="shared" si="2"/>
        <v>0.045019183</v>
      </c>
      <c r="G19" s="9">
        <f t="shared" si="3"/>
        <v>0.070458996</v>
      </c>
      <c r="H19" s="9">
        <f t="shared" si="4"/>
        <v>0.121338622</v>
      </c>
      <c r="I19" s="9">
        <f t="shared" si="5"/>
        <v>0.070458996</v>
      </c>
      <c r="J19" s="9">
        <f t="shared" si="6"/>
        <v>0.08246001925946965</v>
      </c>
      <c r="K19" s="10">
        <f t="shared" si="7"/>
        <v>137682.75202</v>
      </c>
      <c r="L19" s="11">
        <v>0.08246001935884918</v>
      </c>
      <c r="M19" s="31">
        <v>183077.6525204976</v>
      </c>
      <c r="N19" s="31">
        <f t="shared" si="0"/>
        <v>5094.29753</v>
      </c>
      <c r="O19" s="50">
        <v>7378.687452268542</v>
      </c>
      <c r="P19" s="49">
        <f t="shared" si="8"/>
        <v>190456.33997276615</v>
      </c>
      <c r="Q19" s="5">
        <f t="shared" si="9"/>
        <v>0</v>
      </c>
      <c r="R19" s="6">
        <f t="shared" si="10"/>
        <v>0</v>
      </c>
      <c r="S19" s="5">
        <f t="shared" si="11"/>
        <v>0</v>
      </c>
      <c r="T19" s="6">
        <f t="shared" si="12"/>
        <v>0</v>
      </c>
      <c r="U19" s="6">
        <f t="shared" si="13"/>
        <v>190456.33997276615</v>
      </c>
    </row>
    <row r="20" spans="1:21" ht="14.25">
      <c r="A20" s="16">
        <v>244</v>
      </c>
      <c r="B20" s="17" t="s">
        <v>33</v>
      </c>
      <c r="C20" s="18">
        <v>4869345300</v>
      </c>
      <c r="D20" s="19">
        <f t="shared" si="1"/>
        <v>0.034819651</v>
      </c>
      <c r="E20" s="20">
        <v>10.07</v>
      </c>
      <c r="F20" s="19">
        <f t="shared" si="2"/>
        <v>0.027016875</v>
      </c>
      <c r="G20" s="19">
        <f t="shared" si="3"/>
        <v>0.028967569</v>
      </c>
      <c r="H20" s="19">
        <f t="shared" si="4"/>
        <v>0.032868957</v>
      </c>
      <c r="I20" s="19">
        <f t="shared" si="5"/>
        <v>0.028967569</v>
      </c>
      <c r="J20" s="19">
        <f t="shared" si="6"/>
        <v>0.033901509150655734</v>
      </c>
      <c r="K20" s="20">
        <f t="shared" si="7"/>
        <v>56605.04472</v>
      </c>
      <c r="L20" s="21">
        <v>0.03390150957734121</v>
      </c>
      <c r="M20" s="30">
        <v>75268.09766210338</v>
      </c>
      <c r="N20" s="30">
        <f t="shared" si="0"/>
        <v>2094.40133</v>
      </c>
      <c r="O20" s="50">
        <v>3033.5748799996463</v>
      </c>
      <c r="P20" s="48">
        <f t="shared" si="8"/>
        <v>78301.67254210303</v>
      </c>
      <c r="Q20">
        <f t="shared" si="9"/>
        <v>0</v>
      </c>
      <c r="R20" s="2">
        <f t="shared" si="10"/>
        <v>0</v>
      </c>
      <c r="S20">
        <f t="shared" si="11"/>
        <v>0</v>
      </c>
      <c r="T20" s="2">
        <f t="shared" si="12"/>
        <v>0</v>
      </c>
      <c r="U20" s="2">
        <f t="shared" si="13"/>
        <v>78301.67254210303</v>
      </c>
    </row>
    <row r="21" spans="1:21" s="5" customFormat="1" ht="14.25">
      <c r="A21" s="12">
        <v>266</v>
      </c>
      <c r="B21" s="4" t="s">
        <v>34</v>
      </c>
      <c r="C21" s="14">
        <v>4292191400</v>
      </c>
      <c r="D21" s="9">
        <f t="shared" si="1"/>
        <v>0.030692546</v>
      </c>
      <c r="E21" s="10">
        <v>23.31</v>
      </c>
      <c r="F21" s="9">
        <f t="shared" si="2"/>
        <v>0.062538567</v>
      </c>
      <c r="G21" s="9">
        <f t="shared" si="3"/>
        <v>0.05457706175</v>
      </c>
      <c r="H21" s="9">
        <f t="shared" si="4"/>
        <v>0.038654051</v>
      </c>
      <c r="I21" s="9">
        <f t="shared" si="5"/>
        <v>0.038654051</v>
      </c>
      <c r="J21" s="9">
        <f t="shared" si="6"/>
        <v>0.04523785422540682</v>
      </c>
      <c r="K21" s="10">
        <f t="shared" si="7"/>
        <v>75533.23806</v>
      </c>
      <c r="L21" s="11">
        <v>0.0452378546710491</v>
      </c>
      <c r="M21" s="31">
        <v>100437.03970280854</v>
      </c>
      <c r="N21" s="31">
        <f t="shared" si="0"/>
        <v>2794.7494</v>
      </c>
      <c r="O21" s="50">
        <v>4047.9737116748156</v>
      </c>
      <c r="P21" s="49">
        <f t="shared" si="8"/>
        <v>104485.01341448336</v>
      </c>
      <c r="Q21" s="5">
        <f t="shared" si="9"/>
        <v>0</v>
      </c>
      <c r="R21" s="6">
        <f t="shared" si="10"/>
        <v>0</v>
      </c>
      <c r="S21" s="5">
        <f t="shared" si="11"/>
        <v>0</v>
      </c>
      <c r="T21" s="6">
        <f t="shared" si="12"/>
        <v>0</v>
      </c>
      <c r="U21" s="6">
        <f t="shared" si="13"/>
        <v>104485.01341448336</v>
      </c>
    </row>
    <row r="22" spans="1:21" ht="14.25">
      <c r="A22" s="16">
        <v>285</v>
      </c>
      <c r="B22" s="17" t="s">
        <v>35</v>
      </c>
      <c r="C22" s="18">
        <v>5187577900</v>
      </c>
      <c r="D22" s="19">
        <f t="shared" si="1"/>
        <v>0.037095264</v>
      </c>
      <c r="E22" s="20">
        <v>16.04</v>
      </c>
      <c r="F22" s="19">
        <f t="shared" si="2"/>
        <v>0.043033831</v>
      </c>
      <c r="G22" s="19">
        <f t="shared" si="3"/>
        <v>0.04154918925000001</v>
      </c>
      <c r="H22" s="19">
        <f t="shared" si="4"/>
        <v>0.038579906</v>
      </c>
      <c r="I22" s="19">
        <f t="shared" si="5"/>
        <v>0.038579906</v>
      </c>
      <c r="J22" s="19">
        <f t="shared" si="6"/>
        <v>0.04515108037855845</v>
      </c>
      <c r="K22" s="20">
        <f t="shared" si="7"/>
        <v>75388.35255</v>
      </c>
      <c r="L22" s="21">
        <v>0.04515108049101007</v>
      </c>
      <c r="M22" s="30">
        <v>100244.38375506006</v>
      </c>
      <c r="N22" s="30">
        <f t="shared" si="0"/>
        <v>2789.38859</v>
      </c>
      <c r="O22" s="50">
        <v>4040.208984496563</v>
      </c>
      <c r="P22" s="48">
        <f t="shared" si="8"/>
        <v>104284.59273955663</v>
      </c>
      <c r="Q22">
        <f t="shared" si="9"/>
        <v>0</v>
      </c>
      <c r="R22" s="2">
        <f t="shared" si="10"/>
        <v>0</v>
      </c>
      <c r="S22">
        <f t="shared" si="11"/>
        <v>0</v>
      </c>
      <c r="T22" s="2">
        <f t="shared" si="12"/>
        <v>0</v>
      </c>
      <c r="U22" s="2">
        <f t="shared" si="13"/>
        <v>104284.59273955663</v>
      </c>
    </row>
    <row r="23" spans="1:21" s="5" customFormat="1" ht="14.25">
      <c r="A23" s="12">
        <v>307</v>
      </c>
      <c r="B23" s="4" t="s">
        <v>36</v>
      </c>
      <c r="C23" s="14">
        <v>5952614800</v>
      </c>
      <c r="D23" s="9">
        <f t="shared" si="1"/>
        <v>0.04256588</v>
      </c>
      <c r="E23" s="10">
        <v>20.54</v>
      </c>
      <c r="F23" s="9">
        <f t="shared" si="2"/>
        <v>0.055106914</v>
      </c>
      <c r="G23" s="9">
        <f t="shared" si="3"/>
        <v>0.0519716555</v>
      </c>
      <c r="H23" s="9">
        <f t="shared" si="4"/>
        <v>0.045701139</v>
      </c>
      <c r="I23" s="9">
        <f t="shared" si="5"/>
        <v>0.045701139</v>
      </c>
      <c r="J23" s="9">
        <f t="shared" si="6"/>
        <v>0.053485246967182154</v>
      </c>
      <c r="K23" s="10">
        <f t="shared" si="7"/>
        <v>89303.83549</v>
      </c>
      <c r="L23" s="11">
        <v>0.0534852465044649</v>
      </c>
      <c r="M23" s="31">
        <v>118747.89080396647</v>
      </c>
      <c r="N23" s="31">
        <f t="shared" si="0"/>
        <v>3304.26507</v>
      </c>
      <c r="O23" s="50">
        <v>4785.966827712528</v>
      </c>
      <c r="P23" s="49">
        <f t="shared" si="8"/>
        <v>123533.857631679</v>
      </c>
      <c r="Q23" s="5">
        <f t="shared" si="9"/>
        <v>0</v>
      </c>
      <c r="R23" s="6">
        <f t="shared" si="10"/>
        <v>0</v>
      </c>
      <c r="S23" s="5">
        <f t="shared" si="11"/>
        <v>0</v>
      </c>
      <c r="T23" s="6">
        <f t="shared" si="12"/>
        <v>0</v>
      </c>
      <c r="U23" s="6">
        <f t="shared" si="13"/>
        <v>123533.857631679</v>
      </c>
    </row>
    <row r="24" spans="1:21" ht="14.25">
      <c r="A24" s="16">
        <v>335</v>
      </c>
      <c r="B24" s="17" t="s">
        <v>37</v>
      </c>
      <c r="C24" s="18">
        <v>5479184600</v>
      </c>
      <c r="D24" s="19">
        <f t="shared" si="1"/>
        <v>0.039180482</v>
      </c>
      <c r="E24" s="20">
        <v>10.97</v>
      </c>
      <c r="F24" s="19">
        <f t="shared" si="2"/>
        <v>0.029431492</v>
      </c>
      <c r="G24" s="19">
        <f t="shared" si="3"/>
        <v>0.0318687395</v>
      </c>
      <c r="H24" s="19">
        <f t="shared" si="4"/>
        <v>0.036743235</v>
      </c>
      <c r="I24" s="19">
        <f t="shared" si="5"/>
        <v>0.0318687395</v>
      </c>
      <c r="J24" s="19">
        <f t="shared" si="6"/>
        <v>0.0372968254180775</v>
      </c>
      <c r="K24" s="20">
        <f t="shared" si="7"/>
        <v>62274.17373</v>
      </c>
      <c r="L24" s="21">
        <v>0.037296825363719366</v>
      </c>
      <c r="M24" s="30">
        <v>82806.37437570437</v>
      </c>
      <c r="N24" s="30">
        <f t="shared" si="0"/>
        <v>2304.16058</v>
      </c>
      <c r="O24" s="50">
        <v>3337.394527196336</v>
      </c>
      <c r="P24" s="48">
        <f t="shared" si="8"/>
        <v>86143.7689029007</v>
      </c>
      <c r="Q24">
        <f t="shared" si="9"/>
        <v>0</v>
      </c>
      <c r="R24" s="2">
        <f t="shared" si="10"/>
        <v>0</v>
      </c>
      <c r="S24">
        <f t="shared" si="11"/>
        <v>0</v>
      </c>
      <c r="T24" s="2">
        <f t="shared" si="12"/>
        <v>0</v>
      </c>
      <c r="U24" s="2">
        <f t="shared" si="13"/>
        <v>86143.7689029007</v>
      </c>
    </row>
    <row r="25" spans="1:21" s="5" customFormat="1" ht="14.25">
      <c r="A25" s="12">
        <v>336</v>
      </c>
      <c r="B25" s="4" t="s">
        <v>38</v>
      </c>
      <c r="C25" s="14">
        <v>10601685400</v>
      </c>
      <c r="D25" s="9">
        <f t="shared" si="1"/>
        <v>0.075810393</v>
      </c>
      <c r="E25" s="10">
        <v>17.01</v>
      </c>
      <c r="F25" s="9">
        <f t="shared" si="2"/>
        <v>0.045636251</v>
      </c>
      <c r="G25" s="9">
        <f t="shared" si="3"/>
        <v>0.0531797865</v>
      </c>
      <c r="H25" s="9">
        <f t="shared" si="4"/>
        <v>0.068266858</v>
      </c>
      <c r="I25" s="9">
        <f t="shared" si="5"/>
        <v>0.0531797865</v>
      </c>
      <c r="J25" s="9">
        <f t="shared" si="6"/>
        <v>0.06223770516123284</v>
      </c>
      <c r="K25" s="10">
        <f t="shared" si="7"/>
        <v>103917.73617</v>
      </c>
      <c r="L25" s="11">
        <v>0.062237705800709295</v>
      </c>
      <c r="M25" s="31">
        <v>138180.09218102897</v>
      </c>
      <c r="N25" s="31">
        <f t="shared" si="0"/>
        <v>3844.98319</v>
      </c>
      <c r="O25" s="50">
        <v>5569.154390459069</v>
      </c>
      <c r="P25" s="49">
        <f t="shared" si="8"/>
        <v>143749.24657148804</v>
      </c>
      <c r="Q25" s="5">
        <f t="shared" si="9"/>
        <v>0</v>
      </c>
      <c r="R25" s="6">
        <f t="shared" si="10"/>
        <v>0</v>
      </c>
      <c r="S25" s="5">
        <f t="shared" si="11"/>
        <v>0</v>
      </c>
      <c r="T25" s="6">
        <f t="shared" si="12"/>
        <v>0</v>
      </c>
      <c r="U25" s="6">
        <f t="shared" si="13"/>
        <v>143749.24657148804</v>
      </c>
    </row>
    <row r="26" spans="1:21" ht="15" thickBot="1">
      <c r="A26" s="24">
        <v>350</v>
      </c>
      <c r="B26" s="25" t="s">
        <v>39</v>
      </c>
      <c r="C26" s="26">
        <v>2814471000</v>
      </c>
      <c r="D26" s="27">
        <f t="shared" si="1"/>
        <v>0.020125682</v>
      </c>
      <c r="E26" s="28">
        <v>22.2</v>
      </c>
      <c r="F26" s="27">
        <f t="shared" si="2"/>
        <v>0.05956054</v>
      </c>
      <c r="G26" s="27">
        <f t="shared" si="3"/>
        <v>0.049701825500000005</v>
      </c>
      <c r="H26" s="27">
        <f t="shared" si="4"/>
        <v>0.029984397</v>
      </c>
      <c r="I26" s="27">
        <f t="shared" si="5"/>
        <v>0.029984397</v>
      </c>
      <c r="J26" s="27">
        <f t="shared" si="6"/>
        <v>0.035091529747366595</v>
      </c>
      <c r="K26" s="28">
        <f t="shared" si="7"/>
        <v>58592.0114</v>
      </c>
      <c r="L26" s="29">
        <v>0.03509152955462215</v>
      </c>
      <c r="M26" s="32">
        <v>77910.17882564255</v>
      </c>
      <c r="N26" s="32">
        <f t="shared" si="0"/>
        <v>2167.91962</v>
      </c>
      <c r="O26" s="51">
        <v>3140.0602476066992</v>
      </c>
      <c r="P26" s="26">
        <f t="shared" si="8"/>
        <v>81050.23907324925</v>
      </c>
      <c r="Q26">
        <f t="shared" si="9"/>
        <v>0</v>
      </c>
      <c r="R26" s="2">
        <f t="shared" si="10"/>
        <v>0</v>
      </c>
      <c r="S26">
        <f t="shared" si="11"/>
        <v>0</v>
      </c>
      <c r="T26" s="2">
        <f t="shared" si="12"/>
        <v>0</v>
      </c>
      <c r="U26" s="2">
        <f t="shared" si="13"/>
        <v>81050.23907324925</v>
      </c>
    </row>
    <row r="27" spans="3:21" s="5" customFormat="1" ht="14.25">
      <c r="C27" s="33">
        <f aca="true" t="shared" si="14" ref="C27:U27">SUM(C2:C26)</f>
        <v>139844748900</v>
      </c>
      <c r="D27" s="34">
        <f t="shared" si="14"/>
        <v>1.000000001</v>
      </c>
      <c r="E27" s="47">
        <f t="shared" si="14"/>
        <v>372.73</v>
      </c>
      <c r="F27" s="34">
        <f t="shared" si="14"/>
        <v>0.9999999990000001</v>
      </c>
      <c r="G27" s="34">
        <f t="shared" si="14"/>
        <v>0.9999999994999998</v>
      </c>
      <c r="H27" s="34">
        <f t="shared" si="14"/>
        <v>1.000000005</v>
      </c>
      <c r="I27" s="35">
        <f t="shared" si="14"/>
        <v>0.8544625217499999</v>
      </c>
      <c r="J27" s="34">
        <f t="shared" si="14"/>
        <v>1</v>
      </c>
      <c r="K27" s="34"/>
      <c r="L27" s="36">
        <f>SUM(L2:L26)</f>
        <v>0.9999999999999998</v>
      </c>
      <c r="M27" s="33">
        <f>SUM(M2:M26)</f>
        <v>2220198.9999999995</v>
      </c>
      <c r="N27" s="15">
        <f>SUM(N2:N26)</f>
        <v>61779.000009999996</v>
      </c>
      <c r="O27" s="33">
        <f>SUM(O2:O26)</f>
        <v>89481.99999999999</v>
      </c>
      <c r="P27" s="33">
        <f>SUM(P2:P26)</f>
        <v>2309680.9999999995</v>
      </c>
      <c r="Q27" s="6">
        <f t="shared" si="14"/>
        <v>0</v>
      </c>
      <c r="R27" s="6">
        <f t="shared" si="14"/>
        <v>0</v>
      </c>
      <c r="S27" s="6">
        <f t="shared" si="14"/>
        <v>0</v>
      </c>
      <c r="T27" s="6">
        <f t="shared" si="14"/>
        <v>0</v>
      </c>
      <c r="U27" s="6">
        <f t="shared" si="14"/>
        <v>2309680.9999999995</v>
      </c>
    </row>
    <row r="28" spans="3:19" s="5" customFormat="1" ht="5.25" customHeight="1">
      <c r="C28" s="37"/>
      <c r="D28" s="37"/>
      <c r="E28" s="37"/>
      <c r="F28" s="37"/>
      <c r="G28" s="37"/>
      <c r="H28" s="37"/>
      <c r="I28" s="37"/>
      <c r="J28" s="37"/>
      <c r="K28" s="38">
        <v>1669691</v>
      </c>
      <c r="L28" s="39"/>
      <c r="M28" s="40"/>
      <c r="N28" s="41">
        <v>61779</v>
      </c>
      <c r="O28" s="52"/>
      <c r="P28" s="38"/>
      <c r="Q28" s="6">
        <f>'[1]Table'!F10</f>
        <v>0</v>
      </c>
      <c r="S28" s="6">
        <f>'[1]Table'!F27</f>
        <v>0</v>
      </c>
    </row>
    <row r="29" spans="3:16" ht="14.25"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3">
        <v>0.96</v>
      </c>
      <c r="N29" s="44"/>
      <c r="O29" s="43">
        <v>0.04</v>
      </c>
      <c r="P29" s="45">
        <v>1</v>
      </c>
    </row>
    <row r="30" spans="2:16" ht="14.25">
      <c r="B30" t="s">
        <v>46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6"/>
      <c r="N30" s="42"/>
      <c r="O30" s="53"/>
      <c r="P30" s="46"/>
    </row>
    <row r="31" spans="2:16" ht="14.25">
      <c r="B31" t="s">
        <v>43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6"/>
      <c r="N31" s="42"/>
      <c r="O31" s="53"/>
      <c r="P31" s="46"/>
    </row>
  </sheetData>
  <sheetProtection/>
  <printOptions/>
  <pageMargins left="0.7" right="0.7" top="0.8125" bottom="0.75" header="0.3" footer="0.3"/>
  <pageSetup horizontalDpi="600" verticalDpi="600" orientation="landscape" r:id="rId1"/>
  <headerFooter>
    <oddHeader xml:space="preserve">&amp;C&amp;"Georgia,Regular"&amp;16Norfolk County Mosquito Control District&amp;"-,Regular"&amp;11
FY 2025 Projected Cherry Sheet Assessments based on FY 2025 Proposed Budget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abouchard</dc:creator>
  <cp:keywords/>
  <dc:description/>
  <cp:lastModifiedBy>Dave Lawson</cp:lastModifiedBy>
  <cp:lastPrinted>2018-03-27T18:36:02Z</cp:lastPrinted>
  <dcterms:created xsi:type="dcterms:W3CDTF">2012-02-07T20:24:39Z</dcterms:created>
  <dcterms:modified xsi:type="dcterms:W3CDTF">2024-01-23T19:37:57Z</dcterms:modified>
  <cp:category/>
  <cp:version/>
  <cp:contentType/>
  <cp:contentStatus/>
</cp:coreProperties>
</file>